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F:\AS 11.12.2024\"/>
    </mc:Choice>
  </mc:AlternateContent>
  <xr:revisionPtr revIDLastSave="0" documentId="13_ncr:1_{C7631BC6-1D47-48A3-A640-30F6E861469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ovnání bez prostředků VaV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3" l="1"/>
  <c r="G65" i="13" s="1"/>
  <c r="F64" i="13"/>
  <c r="G64" i="13" s="1"/>
  <c r="F63" i="13"/>
  <c r="G63" i="13" s="1"/>
  <c r="F62" i="13"/>
  <c r="G62" i="13" s="1"/>
  <c r="F61" i="13"/>
  <c r="F60" i="13"/>
  <c r="G60" i="13" s="1"/>
  <c r="H60" i="13" s="1"/>
  <c r="F59" i="13"/>
  <c r="G59" i="13" s="1"/>
  <c r="H59" i="13" s="1"/>
  <c r="F58" i="13"/>
  <c r="G58" i="13" s="1"/>
  <c r="H58" i="13" s="1"/>
  <c r="F57" i="13"/>
  <c r="G57" i="13" s="1"/>
  <c r="H57" i="13" s="1"/>
  <c r="F56" i="13"/>
  <c r="G56" i="13" s="1"/>
  <c r="H56" i="13" s="1"/>
  <c r="F55" i="13"/>
  <c r="G55" i="13" s="1"/>
  <c r="H55" i="13" s="1"/>
  <c r="F54" i="13"/>
  <c r="G54" i="13" s="1"/>
  <c r="H54" i="13" s="1"/>
  <c r="F53" i="13"/>
  <c r="G53" i="13" s="1"/>
  <c r="H53" i="13" s="1"/>
  <c r="F52" i="13"/>
  <c r="G52" i="13" s="1"/>
  <c r="H52" i="13" s="1"/>
  <c r="F51" i="13"/>
  <c r="G51" i="13" s="1"/>
  <c r="H51" i="13" s="1"/>
  <c r="F50" i="13"/>
  <c r="G50" i="13" s="1"/>
  <c r="H50" i="13" s="1"/>
  <c r="F49" i="13"/>
  <c r="F48" i="13"/>
  <c r="G48" i="13" s="1"/>
  <c r="H48" i="13" s="1"/>
  <c r="F47" i="13"/>
  <c r="G47" i="13" s="1"/>
  <c r="H47" i="13" s="1"/>
  <c r="F46" i="13"/>
  <c r="G46" i="13" s="1"/>
  <c r="H46" i="13" s="1"/>
  <c r="F45" i="13"/>
  <c r="G45" i="13" s="1"/>
  <c r="H45" i="13" s="1"/>
  <c r="F44" i="13"/>
  <c r="G44" i="13" s="1"/>
  <c r="H44" i="13" s="1"/>
  <c r="F43" i="13"/>
  <c r="G43" i="13" s="1"/>
  <c r="H43" i="13" s="1"/>
  <c r="F42" i="13"/>
  <c r="G42" i="13" s="1"/>
  <c r="G49" i="13"/>
  <c r="H49" i="13" s="1"/>
  <c r="E68" i="13"/>
  <c r="D68" i="13"/>
  <c r="C68" i="13"/>
  <c r="G61" i="13"/>
  <c r="H61" i="13" s="1"/>
  <c r="E38" i="13"/>
  <c r="D38" i="13"/>
  <c r="C38" i="13"/>
  <c r="F35" i="13"/>
  <c r="F34" i="13"/>
  <c r="F33" i="13"/>
  <c r="F32" i="13"/>
  <c r="F31" i="13"/>
  <c r="G31" i="13" s="1"/>
  <c r="H31" i="13" s="1"/>
  <c r="F30" i="13"/>
  <c r="G30" i="13" s="1"/>
  <c r="H30" i="13" s="1"/>
  <c r="F29" i="13"/>
  <c r="G29" i="13" s="1"/>
  <c r="H29" i="13" s="1"/>
  <c r="F28" i="13"/>
  <c r="G28" i="13" s="1"/>
  <c r="H28" i="13" s="1"/>
  <c r="F27" i="13"/>
  <c r="G27" i="13" s="1"/>
  <c r="H27" i="13" s="1"/>
  <c r="F26" i="13"/>
  <c r="G26" i="13" s="1"/>
  <c r="H26" i="13" s="1"/>
  <c r="F25" i="13"/>
  <c r="G25" i="13" s="1"/>
  <c r="H25" i="13" s="1"/>
  <c r="F24" i="13"/>
  <c r="G24" i="13" s="1"/>
  <c r="H24" i="13" s="1"/>
  <c r="F23" i="13"/>
  <c r="G23" i="13" s="1"/>
  <c r="H23" i="13" s="1"/>
  <c r="F22" i="13"/>
  <c r="G22" i="13" s="1"/>
  <c r="H22" i="13" s="1"/>
  <c r="F21" i="13"/>
  <c r="G21" i="13" s="1"/>
  <c r="H21" i="13" s="1"/>
  <c r="F20" i="13"/>
  <c r="G20" i="13" s="1"/>
  <c r="H20" i="13" s="1"/>
  <c r="F19" i="13"/>
  <c r="G19" i="13" s="1"/>
  <c r="H19" i="13" s="1"/>
  <c r="F18" i="13"/>
  <c r="G18" i="13" s="1"/>
  <c r="H18" i="13" s="1"/>
  <c r="F17" i="13"/>
  <c r="G17" i="13" s="1"/>
  <c r="H17" i="13" s="1"/>
  <c r="F16" i="13"/>
  <c r="G16" i="13" s="1"/>
  <c r="H16" i="13" s="1"/>
  <c r="F15" i="13"/>
  <c r="G15" i="13" s="1"/>
  <c r="H15" i="13" s="1"/>
  <c r="F14" i="13"/>
  <c r="G14" i="13" s="1"/>
  <c r="H14" i="13" s="1"/>
  <c r="F13" i="13"/>
  <c r="G13" i="13" s="1"/>
  <c r="H13" i="13" s="1"/>
  <c r="F12" i="13"/>
  <c r="G12" i="13" s="1"/>
  <c r="I46" i="13" l="1"/>
  <c r="I50" i="13"/>
  <c r="I54" i="13"/>
  <c r="I58" i="13"/>
  <c r="I43" i="13"/>
  <c r="I47" i="13"/>
  <c r="I51" i="13"/>
  <c r="I55" i="13"/>
  <c r="I59" i="13"/>
  <c r="I44" i="13"/>
  <c r="I48" i="13"/>
  <c r="I52" i="13"/>
  <c r="I56" i="13"/>
  <c r="I60" i="13"/>
  <c r="I61" i="13"/>
  <c r="I49" i="13"/>
  <c r="I45" i="13"/>
  <c r="I53" i="13"/>
  <c r="I57" i="13"/>
  <c r="H65" i="13"/>
  <c r="I65" i="13" s="1"/>
  <c r="H62" i="13"/>
  <c r="H63" i="13"/>
  <c r="H64" i="13"/>
  <c r="I64" i="13" s="1"/>
  <c r="H42" i="13"/>
  <c r="I42" i="13" s="1"/>
  <c r="F68" i="13"/>
  <c r="G35" i="13"/>
  <c r="H35" i="13" s="1"/>
  <c r="G32" i="13"/>
  <c r="H32" i="13" s="1"/>
  <c r="G33" i="13"/>
  <c r="H33" i="13" s="1"/>
  <c r="G34" i="13"/>
  <c r="H34" i="13" s="1"/>
  <c r="F38" i="13"/>
  <c r="H12" i="13"/>
  <c r="I63" i="13" l="1"/>
  <c r="I62" i="13"/>
  <c r="I68" i="13"/>
  <c r="G68" i="13"/>
  <c r="H68" i="13"/>
  <c r="G38" i="13"/>
  <c r="H38" i="13"/>
</calcChain>
</file>

<file path=xl/sharedStrings.xml><?xml version="1.0" encoding="utf-8"?>
<sst xmlns="http://schemas.openxmlformats.org/spreadsheetml/2006/main" count="83" uniqueCount="45">
  <si>
    <t>Kód a název VVŠ</t>
  </si>
  <si>
    <t>Segment</t>
  </si>
  <si>
    <t>11000 Univerzita Karlova</t>
  </si>
  <si>
    <t>12000 Jihočeská univerzita v Českých Budějovicích</t>
  </si>
  <si>
    <t>13000 Univerzita Jana Evangelisty Purkyně v Ústí nad Labem</t>
  </si>
  <si>
    <t>14000 Masarykova univerzita</t>
  </si>
  <si>
    <t>15000 Univerzita Palackého v Olomouci</t>
  </si>
  <si>
    <t>17000 Ostravská univerzita</t>
  </si>
  <si>
    <t>18000 Univerzita Hradec Králové</t>
  </si>
  <si>
    <t>19000 Slezská univerzita v Opavě</t>
  </si>
  <si>
    <t>21000 České vysoké učení technické v Praze</t>
  </si>
  <si>
    <t>22000 Vysoká škola chemicko-technologická v Praze</t>
  </si>
  <si>
    <t>23000 Západočeská univerzita v Plzni</t>
  </si>
  <si>
    <t>24000 Technická univerzita v Liberci</t>
  </si>
  <si>
    <t>25000 Univerzita Pardubice</t>
  </si>
  <si>
    <t>26000 Vysoké učení technické v Brně</t>
  </si>
  <si>
    <t>27000 Vysoká škola báňská - Technická univerzita Ostrava</t>
  </si>
  <si>
    <t>28000 Univerzita Tomáše Bati ve Zlíně</t>
  </si>
  <si>
    <t>31000 Vysoká škola ekonomická v Praze</t>
  </si>
  <si>
    <t>41000 Česká zemědělská univerzita v Praze</t>
  </si>
  <si>
    <t>43000 Mendelova univerzita v Brně</t>
  </si>
  <si>
    <t>51000 Akademie múzických umění v Praze</t>
  </si>
  <si>
    <t>52000 Akademie výtvarných umění v Praze</t>
  </si>
  <si>
    <t>53000 Vysoká škola uměleckoprůmyslová v Praze</t>
  </si>
  <si>
    <t>54000 Janáčkova akademie múzických umění v Brně</t>
  </si>
  <si>
    <t>55000 Vysoká škola polytechnická Jihlava</t>
  </si>
  <si>
    <t>56000 Vysoká škola technická a ekonomická v Českých Budějovicích</t>
  </si>
  <si>
    <t>Celkem</t>
  </si>
  <si>
    <t>Váha VaV</t>
  </si>
  <si>
    <t>Podíl na prostředcích VaV 2016 - 2020</t>
  </si>
  <si>
    <t>Celkový podíl VVŠ na segmentu</t>
  </si>
  <si>
    <t>16000 Veterinární univerzita Brno</t>
  </si>
  <si>
    <t xml:space="preserve">DKRVO </t>
  </si>
  <si>
    <t>ERC + ERC CZ - 2018 - 2022</t>
  </si>
  <si>
    <t>DKRVO 2021 - 2023</t>
  </si>
  <si>
    <t>Váha segmentu</t>
  </si>
  <si>
    <t>Úprava na 100% u segmentu 1</t>
  </si>
  <si>
    <t>Částka</t>
  </si>
  <si>
    <t>Rok 2024</t>
  </si>
  <si>
    <t>Podíl indikátoru na celku 2024</t>
  </si>
  <si>
    <t>Podíl indikátoru na celku úprava 2025</t>
  </si>
  <si>
    <t>Úprava VaV - 2024</t>
  </si>
  <si>
    <t>Ukazatel K - výkonová část  2024</t>
  </si>
  <si>
    <t>Úprava - vypuštění indikátoru "Podíl na prostředcích VaV 2016 - 2020"</t>
  </si>
  <si>
    <t xml:space="preserve">Úprava indikátoru VaV  - vypuštení dílčího indikátoru "Podíl na prostředcích VaV 2016 - 2020"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</si>
</sst>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6" xfId="0" applyBorder="1"/>
    <xf numFmtId="0" fontId="0" fillId="0" borderId="4" xfId="0" applyBorder="1"/>
    <xf numFmtId="3" fontId="2" fillId="0" borderId="8" xfId="0" applyNumberFormat="1" applyFont="1" applyBorder="1" applyAlignment="1">
      <alignment horizontal="center" vertical="center"/>
    </xf>
    <xf numFmtId="0" fontId="0" fillId="2" borderId="4" xfId="0" applyFill="1" applyBorder="1"/>
    <xf numFmtId="3" fontId="2" fillId="2" borderId="8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3" xfId="1" applyNumberFormat="1" applyFont="1" applyBorder="1" applyAlignment="1">
      <alignment horizontal="right" vertical="center" indent="1"/>
    </xf>
    <xf numFmtId="10" fontId="0" fillId="0" borderId="18" xfId="1" applyNumberFormat="1" applyFont="1" applyBorder="1" applyAlignment="1">
      <alignment horizontal="right" vertical="center" indent="1"/>
    </xf>
    <xf numFmtId="10" fontId="0" fillId="0" borderId="12" xfId="1" applyNumberFormat="1" applyFont="1" applyBorder="1" applyAlignment="1">
      <alignment horizontal="right" vertical="center" indent="1"/>
    </xf>
    <xf numFmtId="10" fontId="0" fillId="0" borderId="4" xfId="1" applyNumberFormat="1" applyFont="1" applyBorder="1" applyAlignment="1">
      <alignment horizontal="right" vertical="center" indent="1"/>
    </xf>
    <xf numFmtId="10" fontId="0" fillId="0" borderId="19" xfId="1" applyNumberFormat="1" applyFont="1" applyBorder="1" applyAlignment="1">
      <alignment horizontal="right" vertical="center" indent="1"/>
    </xf>
    <xf numFmtId="10" fontId="0" fillId="0" borderId="10" xfId="1" applyNumberFormat="1" applyFont="1" applyBorder="1" applyAlignment="1">
      <alignment horizontal="right" vertical="center" indent="1"/>
    </xf>
    <xf numFmtId="10" fontId="0" fillId="0" borderId="4" xfId="1" applyNumberFormat="1" applyFont="1" applyFill="1" applyBorder="1" applyAlignment="1">
      <alignment horizontal="right" vertical="center" indent="1"/>
    </xf>
    <xf numFmtId="10" fontId="0" fillId="2" borderId="4" xfId="1" applyNumberFormat="1" applyFont="1" applyFill="1" applyBorder="1" applyAlignment="1">
      <alignment horizontal="right" vertical="center" indent="1"/>
    </xf>
    <xf numFmtId="10" fontId="0" fillId="2" borderId="19" xfId="1" applyNumberFormat="1" applyFont="1" applyFill="1" applyBorder="1" applyAlignment="1">
      <alignment horizontal="right" vertical="center" indent="1"/>
    </xf>
    <xf numFmtId="10" fontId="0" fillId="2" borderId="10" xfId="1" applyNumberFormat="1" applyFont="1" applyFill="1" applyBorder="1" applyAlignment="1">
      <alignment horizontal="right" vertical="center" indent="1"/>
    </xf>
    <xf numFmtId="10" fontId="0" fillId="2" borderId="13" xfId="1" applyNumberFormat="1" applyFont="1" applyFill="1" applyBorder="1" applyAlignment="1">
      <alignment horizontal="right" vertical="center" indent="1"/>
    </xf>
    <xf numFmtId="10" fontId="0" fillId="2" borderId="20" xfId="1" applyNumberFormat="1" applyFont="1" applyFill="1" applyBorder="1" applyAlignment="1">
      <alignment horizontal="right" vertical="center" indent="1"/>
    </xf>
    <xf numFmtId="10" fontId="0" fillId="2" borderId="14" xfId="1" applyNumberFormat="1" applyFont="1" applyFill="1" applyBorder="1" applyAlignment="1">
      <alignment horizontal="right" vertical="center" indent="1"/>
    </xf>
    <xf numFmtId="10" fontId="2" fillId="0" borderId="1" xfId="1" applyNumberFormat="1" applyFont="1" applyBorder="1" applyAlignment="1">
      <alignment horizontal="right" indent="1"/>
    </xf>
    <xf numFmtId="10" fontId="2" fillId="0" borderId="2" xfId="1" applyNumberFormat="1" applyFont="1" applyBorder="1" applyAlignment="1">
      <alignment horizontal="right" indent="1"/>
    </xf>
    <xf numFmtId="10" fontId="2" fillId="0" borderId="7" xfId="1" applyNumberFormat="1" applyFont="1" applyBorder="1" applyAlignment="1">
      <alignment horizontal="right" indent="1"/>
    </xf>
    <xf numFmtId="0" fontId="4" fillId="0" borderId="0" xfId="0" applyFont="1"/>
    <xf numFmtId="10" fontId="2" fillId="0" borderId="5" xfId="1" applyNumberFormat="1" applyFont="1" applyBorder="1" applyAlignment="1">
      <alignment horizontal="right" indent="1"/>
    </xf>
    <xf numFmtId="3" fontId="0" fillId="0" borderId="0" xfId="0" applyNumberFormat="1"/>
    <xf numFmtId="10" fontId="0" fillId="0" borderId="21" xfId="1" applyNumberFormat="1" applyFont="1" applyBorder="1" applyAlignment="1">
      <alignment horizontal="right" vertical="center" indent="1"/>
    </xf>
    <xf numFmtId="10" fontId="0" fillId="0" borderId="8" xfId="1" applyNumberFormat="1" applyFont="1" applyBorder="1" applyAlignment="1">
      <alignment horizontal="right" vertical="center" indent="1"/>
    </xf>
    <xf numFmtId="10" fontId="0" fillId="2" borderId="8" xfId="1" applyNumberFormat="1" applyFont="1" applyFill="1" applyBorder="1" applyAlignment="1">
      <alignment horizontal="right" vertical="center" indent="1"/>
    </xf>
    <xf numFmtId="10" fontId="0" fillId="2" borderId="16" xfId="1" applyNumberFormat="1" applyFont="1" applyFill="1" applyBorder="1" applyAlignment="1">
      <alignment horizontal="right" vertical="center" indent="1"/>
    </xf>
    <xf numFmtId="10" fontId="2" fillId="0" borderId="15" xfId="1" applyNumberFormat="1" applyFont="1" applyBorder="1" applyAlignment="1">
      <alignment horizontal="right" indent="1"/>
    </xf>
    <xf numFmtId="10" fontId="0" fillId="0" borderId="17" xfId="1" applyNumberFormat="1" applyFont="1" applyBorder="1" applyAlignment="1">
      <alignment horizontal="right" vertical="center" indent="1"/>
    </xf>
    <xf numFmtId="10" fontId="0" fillId="0" borderId="9" xfId="1" applyNumberFormat="1" applyFont="1" applyBorder="1" applyAlignment="1">
      <alignment horizontal="right" vertical="center" indent="1"/>
    </xf>
    <xf numFmtId="10" fontId="0" fillId="2" borderId="9" xfId="1" applyNumberFormat="1" applyFont="1" applyFill="1" applyBorder="1" applyAlignment="1">
      <alignment horizontal="right" vertical="center" indent="1"/>
    </xf>
    <xf numFmtId="10" fontId="0" fillId="2" borderId="11" xfId="1" applyNumberFormat="1" applyFont="1" applyFill="1" applyBorder="1" applyAlignment="1">
      <alignment horizontal="right" vertical="center" indent="1"/>
    </xf>
    <xf numFmtId="3" fontId="0" fillId="0" borderId="17" xfId="1" applyNumberFormat="1" applyFont="1" applyBorder="1" applyAlignment="1">
      <alignment horizontal="right" vertical="center" indent="1"/>
    </xf>
    <xf numFmtId="3" fontId="0" fillId="0" borderId="9" xfId="1" applyNumberFormat="1" applyFont="1" applyBorder="1" applyAlignment="1">
      <alignment horizontal="right" vertical="center" indent="1"/>
    </xf>
    <xf numFmtId="3" fontId="0" fillId="2" borderId="9" xfId="1" applyNumberFormat="1" applyFont="1" applyFill="1" applyBorder="1" applyAlignment="1">
      <alignment horizontal="right" vertical="center" indent="1"/>
    </xf>
    <xf numFmtId="3" fontId="0" fillId="2" borderId="11" xfId="1" applyNumberFormat="1" applyFont="1" applyFill="1" applyBorder="1" applyAlignment="1">
      <alignment horizontal="right" vertical="center" indent="1"/>
    </xf>
    <xf numFmtId="3" fontId="2" fillId="0" borderId="5" xfId="1" applyNumberFormat="1" applyFont="1" applyBorder="1" applyAlignment="1">
      <alignment horizontal="right" indent="1"/>
    </xf>
    <xf numFmtId="9" fontId="0" fillId="0" borderId="19" xfId="0" applyNumberFormat="1" applyBorder="1" applyAlignment="1">
      <alignment horizontal="center"/>
    </xf>
    <xf numFmtId="0" fontId="0" fillId="3" borderId="1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/>
    </xf>
    <xf numFmtId="0" fontId="0" fillId="3" borderId="19" xfId="0" applyFill="1" applyBorder="1" applyAlignment="1">
      <alignment horizontal="right"/>
    </xf>
    <xf numFmtId="9" fontId="0" fillId="3" borderId="19" xfId="0" applyNumberFormat="1" applyFill="1" applyBorder="1" applyAlignment="1">
      <alignment horizontal="center"/>
    </xf>
    <xf numFmtId="0" fontId="0" fillId="4" borderId="19" xfId="0" applyFill="1" applyBorder="1" applyAlignment="1">
      <alignment horizontal="left"/>
    </xf>
    <xf numFmtId="0" fontId="0" fillId="4" borderId="19" xfId="0" applyFill="1" applyBorder="1"/>
    <xf numFmtId="9" fontId="0" fillId="4" borderId="19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4" xfId="0" applyFill="1" applyBorder="1"/>
    <xf numFmtId="0" fontId="0" fillId="5" borderId="0" xfId="0" applyFill="1"/>
  </cellXfs>
  <cellStyles count="2">
    <cellStyle name="Normální" xfId="0" builtinId="0"/>
    <cellStyle name="Procenta" xfId="1" builtinId="5"/>
  </cellStyles>
  <dxfs count="8"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6EE0-3CD9-489E-9B17-F4B7893951C9}">
  <sheetPr>
    <tabColor theme="7" tint="0.39997558519241921"/>
    <pageSetUpPr fitToPage="1"/>
  </sheetPr>
  <dimension ref="A1:L68"/>
  <sheetViews>
    <sheetView tabSelected="1" topLeftCell="A16" zoomScale="70" zoomScaleNormal="70" workbookViewId="0">
      <selection activeCell="J56" sqref="J56"/>
    </sheetView>
  </sheetViews>
  <sheetFormatPr defaultRowHeight="15" x14ac:dyDescent="0.25"/>
  <cols>
    <col min="1" max="1" width="62.42578125" customWidth="1"/>
    <col min="2" max="2" width="18.5703125" bestFit="1" customWidth="1"/>
    <col min="3" max="5" width="18.5703125" customWidth="1"/>
    <col min="6" max="6" width="20.5703125" customWidth="1"/>
    <col min="7" max="9" width="21.42578125" customWidth="1"/>
    <col min="10" max="15" width="18.5703125" customWidth="1"/>
    <col min="16" max="17" width="20.5703125" customWidth="1"/>
  </cols>
  <sheetData>
    <row r="1" spans="1:12" ht="23.25" x14ac:dyDescent="0.35">
      <c r="A1" s="32" t="s">
        <v>44</v>
      </c>
    </row>
    <row r="2" spans="1:12" ht="30" x14ac:dyDescent="0.25">
      <c r="B2" s="64" t="s">
        <v>42</v>
      </c>
      <c r="C2" s="64"/>
      <c r="D2" s="34">
        <v>4786738358</v>
      </c>
      <c r="G2" s="62"/>
      <c r="H2" s="63"/>
      <c r="I2" s="50" t="s">
        <v>29</v>
      </c>
      <c r="J2" s="50" t="s">
        <v>32</v>
      </c>
      <c r="K2" s="50" t="s">
        <v>33</v>
      </c>
      <c r="L2" s="15"/>
    </row>
    <row r="3" spans="1:12" x14ac:dyDescent="0.25">
      <c r="G3" s="51" t="s">
        <v>39</v>
      </c>
      <c r="H3" s="52"/>
      <c r="I3" s="53">
        <v>0.75</v>
      </c>
      <c r="J3" s="53">
        <v>0.2</v>
      </c>
      <c r="K3" s="53">
        <v>0.05</v>
      </c>
      <c r="L3" s="7"/>
    </row>
    <row r="4" spans="1:12" x14ac:dyDescent="0.25">
      <c r="B4" s="57" t="s">
        <v>1</v>
      </c>
      <c r="C4" s="57" t="s">
        <v>35</v>
      </c>
      <c r="D4" s="57" t="s">
        <v>28</v>
      </c>
      <c r="G4" s="54" t="s">
        <v>40</v>
      </c>
      <c r="H4" s="55"/>
      <c r="I4" s="56">
        <v>0</v>
      </c>
      <c r="J4" s="56">
        <v>0.9</v>
      </c>
      <c r="K4" s="56">
        <v>0.1</v>
      </c>
    </row>
    <row r="5" spans="1:12" x14ac:dyDescent="0.25">
      <c r="B5" s="57">
        <v>1</v>
      </c>
      <c r="C5" s="58">
        <v>5.613349108840128E-2</v>
      </c>
      <c r="D5" s="49">
        <v>0.1</v>
      </c>
      <c r="E5" s="34"/>
      <c r="F5" s="34"/>
    </row>
    <row r="6" spans="1:12" x14ac:dyDescent="0.25">
      <c r="B6" s="57">
        <v>2</v>
      </c>
      <c r="C6" s="58">
        <v>1.3155031502482598E-2</v>
      </c>
      <c r="D6" s="49">
        <v>0</v>
      </c>
      <c r="E6" s="34"/>
      <c r="F6" s="34"/>
    </row>
    <row r="7" spans="1:12" x14ac:dyDescent="0.25">
      <c r="B7" s="57">
        <v>3</v>
      </c>
      <c r="C7" s="58">
        <v>0.38670456807660647</v>
      </c>
      <c r="D7" s="49">
        <v>0.3</v>
      </c>
      <c r="E7" s="34"/>
      <c r="F7" s="34"/>
      <c r="H7" s="34"/>
    </row>
    <row r="8" spans="1:12" x14ac:dyDescent="0.25">
      <c r="B8" s="57">
        <v>4</v>
      </c>
      <c r="C8" s="58">
        <v>0.54400690933250961</v>
      </c>
      <c r="D8" s="49">
        <v>0.3</v>
      </c>
      <c r="E8" s="34"/>
      <c r="F8" s="34"/>
      <c r="H8" s="34"/>
    </row>
    <row r="10" spans="1:12" ht="15.75" thickBot="1" x14ac:dyDescent="0.3">
      <c r="C10" s="61" t="s">
        <v>38</v>
      </c>
      <c r="D10" s="61"/>
      <c r="E10" s="61"/>
      <c r="F10" s="61"/>
      <c r="G10" s="61"/>
      <c r="H10" s="61"/>
    </row>
    <row r="11" spans="1:12" ht="45.75" thickBot="1" x14ac:dyDescent="0.3">
      <c r="A11" s="6" t="s">
        <v>0</v>
      </c>
      <c r="B11" s="6" t="s">
        <v>1</v>
      </c>
      <c r="C11" s="8" t="s">
        <v>29</v>
      </c>
      <c r="D11" s="9" t="s">
        <v>34</v>
      </c>
      <c r="E11" s="14" t="s">
        <v>33</v>
      </c>
      <c r="F11" s="6" t="s">
        <v>30</v>
      </c>
      <c r="G11" s="10" t="s">
        <v>36</v>
      </c>
      <c r="H11" s="10" t="s">
        <v>37</v>
      </c>
    </row>
    <row r="12" spans="1:12" x14ac:dyDescent="0.25">
      <c r="A12" s="1" t="s">
        <v>2</v>
      </c>
      <c r="B12" s="11">
        <v>4</v>
      </c>
      <c r="C12" s="16">
        <v>0.40425764578479895</v>
      </c>
      <c r="D12" s="17">
        <v>0.401798815394177</v>
      </c>
      <c r="E12" s="18">
        <v>0.46875</v>
      </c>
      <c r="F12" s="35">
        <f t="shared" ref="F12:F35" si="0">C12*$I$3+D12*$J$3+E12*$K$3</f>
        <v>0.40699049741743465</v>
      </c>
      <c r="G12" s="40">
        <f>F12</f>
        <v>0.40699049741743465</v>
      </c>
      <c r="H12" s="44">
        <f>$D$2*$C$8*$D$8*G12</f>
        <v>317943264.6731807</v>
      </c>
    </row>
    <row r="13" spans="1:12" x14ac:dyDescent="0.25">
      <c r="A13" s="2" t="s">
        <v>3</v>
      </c>
      <c r="B13" s="3">
        <v>3</v>
      </c>
      <c r="C13" s="19">
        <v>0.10481010069284347</v>
      </c>
      <c r="D13" s="20">
        <v>0.10308008292292774</v>
      </c>
      <c r="E13" s="21">
        <v>0</v>
      </c>
      <c r="F13" s="36">
        <f t="shared" si="0"/>
        <v>9.9223592104218147E-2</v>
      </c>
      <c r="G13" s="41">
        <f t="shared" ref="G13:G31" si="1">F13</f>
        <v>9.9223592104218147E-2</v>
      </c>
      <c r="H13" s="45">
        <f>$D$2*$C$7*$D$7*G13</f>
        <v>55100455.89012628</v>
      </c>
    </row>
    <row r="14" spans="1:12" x14ac:dyDescent="0.25">
      <c r="A14" s="2" t="s">
        <v>4</v>
      </c>
      <c r="B14" s="3">
        <v>3</v>
      </c>
      <c r="C14" s="19">
        <v>2.7003129467535837E-2</v>
      </c>
      <c r="D14" s="20">
        <v>2.6214301844772584E-2</v>
      </c>
      <c r="E14" s="21">
        <v>0</v>
      </c>
      <c r="F14" s="36">
        <f t="shared" si="0"/>
        <v>2.5495207469606398E-2</v>
      </c>
      <c r="G14" s="41">
        <f t="shared" si="1"/>
        <v>2.5495207469606398E-2</v>
      </c>
      <c r="H14" s="45">
        <f>$D$2*$C$7*$D$7*G14</f>
        <v>14157898.58840381</v>
      </c>
    </row>
    <row r="15" spans="1:12" x14ac:dyDescent="0.25">
      <c r="A15" s="2" t="s">
        <v>5</v>
      </c>
      <c r="B15" s="3">
        <v>4</v>
      </c>
      <c r="C15" s="19">
        <v>0.17807316694767047</v>
      </c>
      <c r="D15" s="20">
        <v>0.18504523239446627</v>
      </c>
      <c r="E15" s="21">
        <v>0.25</v>
      </c>
      <c r="F15" s="36">
        <f t="shared" si="0"/>
        <v>0.18306392168964611</v>
      </c>
      <c r="G15" s="41">
        <f t="shared" si="1"/>
        <v>0.18306392168964611</v>
      </c>
      <c r="H15" s="45">
        <f t="shared" ref="H15:H16" si="2">$D$2*$C$8*$D$8*G15</f>
        <v>143010564.80486819</v>
      </c>
    </row>
    <row r="16" spans="1:12" x14ac:dyDescent="0.25">
      <c r="A16" s="2" t="s">
        <v>6</v>
      </c>
      <c r="B16" s="3">
        <v>4</v>
      </c>
      <c r="C16" s="19">
        <v>0.13574075080656278</v>
      </c>
      <c r="D16" s="20">
        <v>0.14136515873907532</v>
      </c>
      <c r="E16" s="21">
        <v>9.375E-2</v>
      </c>
      <c r="F16" s="36">
        <f t="shared" si="0"/>
        <v>0.13476609485273716</v>
      </c>
      <c r="G16" s="41">
        <f t="shared" si="1"/>
        <v>0.13476609485273716</v>
      </c>
      <c r="H16" s="45">
        <f t="shared" si="2"/>
        <v>105280030.95066677</v>
      </c>
    </row>
    <row r="17" spans="1:8" x14ac:dyDescent="0.25">
      <c r="A17" s="2" t="s">
        <v>31</v>
      </c>
      <c r="B17" s="3">
        <v>3</v>
      </c>
      <c r="C17" s="19">
        <v>2.242340425233812E-2</v>
      </c>
      <c r="D17" s="20">
        <v>1.9433712741861599E-2</v>
      </c>
      <c r="E17" s="21">
        <v>0</v>
      </c>
      <c r="F17" s="36">
        <f t="shared" si="0"/>
        <v>2.0704295737625909E-2</v>
      </c>
      <c r="G17" s="41">
        <f t="shared" si="1"/>
        <v>2.0704295737625909E-2</v>
      </c>
      <c r="H17" s="45">
        <f t="shared" ref="H17:H20" si="3">$D$2*$C$7*$D$7*G17</f>
        <v>11497428.281259414</v>
      </c>
    </row>
    <row r="18" spans="1:8" x14ac:dyDescent="0.25">
      <c r="A18" s="2" t="s">
        <v>7</v>
      </c>
      <c r="B18" s="3">
        <v>3</v>
      </c>
      <c r="C18" s="19">
        <v>4.8240149721565123E-2</v>
      </c>
      <c r="D18" s="20">
        <v>4.6303393204807128E-2</v>
      </c>
      <c r="E18" s="21">
        <v>0.14285714285714285</v>
      </c>
      <c r="F18" s="36">
        <f t="shared" si="0"/>
        <v>5.2583648074992412E-2</v>
      </c>
      <c r="G18" s="41">
        <f t="shared" si="1"/>
        <v>5.2583648074992412E-2</v>
      </c>
      <c r="H18" s="45">
        <f t="shared" si="3"/>
        <v>29200545.151145268</v>
      </c>
    </row>
    <row r="19" spans="1:8" x14ac:dyDescent="0.25">
      <c r="A19" s="2" t="s">
        <v>8</v>
      </c>
      <c r="B19" s="3">
        <v>3</v>
      </c>
      <c r="C19" s="19">
        <v>2.657862377898184E-2</v>
      </c>
      <c r="D19" s="20">
        <v>2.6864712397886133E-2</v>
      </c>
      <c r="E19" s="21">
        <v>0</v>
      </c>
      <c r="F19" s="36">
        <f t="shared" si="0"/>
        <v>2.5306910313813605E-2</v>
      </c>
      <c r="G19" s="41">
        <f t="shared" si="1"/>
        <v>2.5306910313813605E-2</v>
      </c>
      <c r="H19" s="45">
        <f t="shared" si="3"/>
        <v>14053334.150582414</v>
      </c>
    </row>
    <row r="20" spans="1:8" x14ac:dyDescent="0.25">
      <c r="A20" s="2" t="s">
        <v>9</v>
      </c>
      <c r="B20" s="3">
        <v>3</v>
      </c>
      <c r="C20" s="19">
        <v>2.656709185182449E-2</v>
      </c>
      <c r="D20" s="20">
        <v>2.6516021584774868E-2</v>
      </c>
      <c r="E20" s="21">
        <v>0</v>
      </c>
      <c r="F20" s="36">
        <f t="shared" si="0"/>
        <v>2.5228523205823344E-2</v>
      </c>
      <c r="G20" s="41">
        <f t="shared" si="1"/>
        <v>2.5228523205823344E-2</v>
      </c>
      <c r="H20" s="45">
        <f t="shared" si="3"/>
        <v>14009804.529304085</v>
      </c>
    </row>
    <row r="21" spans="1:8" x14ac:dyDescent="0.25">
      <c r="A21" s="2" t="s">
        <v>10</v>
      </c>
      <c r="B21" s="3">
        <v>4</v>
      </c>
      <c r="C21" s="19">
        <v>0.17292188805113448</v>
      </c>
      <c r="D21" s="20">
        <v>0.17211277521866863</v>
      </c>
      <c r="E21" s="21">
        <v>0.125</v>
      </c>
      <c r="F21" s="36">
        <f t="shared" si="0"/>
        <v>0.17036397108208459</v>
      </c>
      <c r="G21" s="41">
        <f t="shared" si="1"/>
        <v>0.17036397108208459</v>
      </c>
      <c r="H21" s="45">
        <f>$D$2*$C$8*$D$8*G21</f>
        <v>133089291.99142762</v>
      </c>
    </row>
    <row r="22" spans="1:8" x14ac:dyDescent="0.25">
      <c r="A22" s="2" t="s">
        <v>11</v>
      </c>
      <c r="B22" s="3">
        <v>3</v>
      </c>
      <c r="C22" s="19">
        <v>0.12840635165167733</v>
      </c>
      <c r="D22" s="20">
        <v>0.13956327195275056</v>
      </c>
      <c r="E22" s="21">
        <v>0.2857142857142857</v>
      </c>
      <c r="F22" s="36">
        <f t="shared" si="0"/>
        <v>0.13850313241502238</v>
      </c>
      <c r="G22" s="41">
        <f t="shared" si="1"/>
        <v>0.13850313241502238</v>
      </c>
      <c r="H22" s="45">
        <f t="shared" ref="H22:H25" si="4">$D$2*$C$7*$D$7*G22</f>
        <v>76913016.112766087</v>
      </c>
    </row>
    <row r="23" spans="1:8" x14ac:dyDescent="0.25">
      <c r="A23" s="2" t="s">
        <v>12</v>
      </c>
      <c r="B23" s="3">
        <v>3</v>
      </c>
      <c r="C23" s="22">
        <v>0.10911396787728478</v>
      </c>
      <c r="D23" s="20">
        <v>0.11384744583786988</v>
      </c>
      <c r="E23" s="21">
        <v>0</v>
      </c>
      <c r="F23" s="36">
        <f t="shared" si="0"/>
        <v>0.10460496507553756</v>
      </c>
      <c r="G23" s="41">
        <f t="shared" si="1"/>
        <v>0.10460496507553756</v>
      </c>
      <c r="H23" s="45">
        <f t="shared" si="4"/>
        <v>58088818.816183843</v>
      </c>
    </row>
    <row r="24" spans="1:8" x14ac:dyDescent="0.25">
      <c r="A24" s="2" t="s">
        <v>13</v>
      </c>
      <c r="B24" s="3">
        <v>3</v>
      </c>
      <c r="C24" s="19">
        <v>5.1912191261530023E-2</v>
      </c>
      <c r="D24" s="20">
        <v>5.2769800604143963E-2</v>
      </c>
      <c r="E24" s="21">
        <v>0</v>
      </c>
      <c r="F24" s="36">
        <f t="shared" si="0"/>
        <v>4.9488103566976312E-2</v>
      </c>
      <c r="G24" s="41">
        <f t="shared" si="1"/>
        <v>4.9488103566976312E-2</v>
      </c>
      <c r="H24" s="45">
        <f t="shared" si="4"/>
        <v>27481539.519493554</v>
      </c>
    </row>
    <row r="25" spans="1:8" x14ac:dyDescent="0.25">
      <c r="A25" s="2" t="s">
        <v>14</v>
      </c>
      <c r="B25" s="3">
        <v>3</v>
      </c>
      <c r="C25" s="19">
        <v>8.2900832691612525E-2</v>
      </c>
      <c r="D25" s="20">
        <v>7.8213357445456169E-2</v>
      </c>
      <c r="E25" s="21">
        <v>0.2857142857142857</v>
      </c>
      <c r="F25" s="36">
        <f t="shared" si="0"/>
        <v>9.2104010293514921E-2</v>
      </c>
      <c r="G25" s="41">
        <f t="shared" si="1"/>
        <v>9.2104010293514921E-2</v>
      </c>
      <c r="H25" s="45">
        <f t="shared" si="4"/>
        <v>51146837.650778934</v>
      </c>
    </row>
    <row r="26" spans="1:8" x14ac:dyDescent="0.25">
      <c r="A26" s="2" t="s">
        <v>15</v>
      </c>
      <c r="B26" s="3">
        <v>4</v>
      </c>
      <c r="C26" s="19">
        <v>0.10900654840983334</v>
      </c>
      <c r="D26" s="20">
        <v>9.9678018253612763E-2</v>
      </c>
      <c r="E26" s="21">
        <v>6.25E-2</v>
      </c>
      <c r="F26" s="36">
        <f t="shared" si="0"/>
        <v>0.10481551495809756</v>
      </c>
      <c r="G26" s="41">
        <f t="shared" si="1"/>
        <v>0.10481551495809756</v>
      </c>
      <c r="H26" s="45">
        <f>$D$2*$C$8*$D$8*G26</f>
        <v>81882469.55554238</v>
      </c>
    </row>
    <row r="27" spans="1:8" x14ac:dyDescent="0.25">
      <c r="A27" s="2" t="s">
        <v>16</v>
      </c>
      <c r="B27" s="3">
        <v>3</v>
      </c>
      <c r="C27" s="19">
        <v>0.1140254165022045</v>
      </c>
      <c r="D27" s="20">
        <v>0.1109403122381688</v>
      </c>
      <c r="E27" s="21">
        <v>0</v>
      </c>
      <c r="F27" s="36">
        <f t="shared" si="0"/>
        <v>0.10770712482428714</v>
      </c>
      <c r="G27" s="41">
        <f t="shared" si="1"/>
        <v>0.10770712482428714</v>
      </c>
      <c r="H27" s="45">
        <f t="shared" ref="H27:H31" si="5">$D$2*$C$7*$D$7*G27</f>
        <v>59811497.997366548</v>
      </c>
    </row>
    <row r="28" spans="1:8" x14ac:dyDescent="0.25">
      <c r="A28" s="2" t="s">
        <v>17</v>
      </c>
      <c r="B28" s="3">
        <v>3</v>
      </c>
      <c r="C28" s="19">
        <v>5.2712822797778586E-2</v>
      </c>
      <c r="D28" s="20">
        <v>5.0753561701544381E-2</v>
      </c>
      <c r="E28" s="21">
        <v>0</v>
      </c>
      <c r="F28" s="36">
        <f t="shared" si="0"/>
        <v>4.9685329438642817E-2</v>
      </c>
      <c r="G28" s="41">
        <f t="shared" si="1"/>
        <v>4.9685329438642817E-2</v>
      </c>
      <c r="H28" s="45">
        <f t="shared" si="5"/>
        <v>27591062.216784511</v>
      </c>
    </row>
    <row r="29" spans="1:8" x14ac:dyDescent="0.25">
      <c r="A29" s="2" t="s">
        <v>18</v>
      </c>
      <c r="B29" s="3">
        <v>3</v>
      </c>
      <c r="C29" s="19">
        <v>3.102985969315817E-2</v>
      </c>
      <c r="D29" s="20">
        <v>2.8741765815151647E-2</v>
      </c>
      <c r="E29" s="21">
        <v>0</v>
      </c>
      <c r="F29" s="36">
        <f t="shared" si="0"/>
        <v>2.9020747932898959E-2</v>
      </c>
      <c r="G29" s="41">
        <f t="shared" si="1"/>
        <v>2.9020747932898959E-2</v>
      </c>
      <c r="H29" s="45">
        <f t="shared" si="5"/>
        <v>16115687.886965686</v>
      </c>
    </row>
    <row r="30" spans="1:8" x14ac:dyDescent="0.25">
      <c r="A30" s="2" t="s">
        <v>19</v>
      </c>
      <c r="B30" s="3">
        <v>3</v>
      </c>
      <c r="C30" s="19">
        <v>9.9468852872582114E-2</v>
      </c>
      <c r="D30" s="20">
        <v>0.1034586054178924</v>
      </c>
      <c r="E30" s="21">
        <v>0.14285714285714285</v>
      </c>
      <c r="F30" s="36">
        <f t="shared" si="0"/>
        <v>0.1024362178808722</v>
      </c>
      <c r="G30" s="41">
        <f t="shared" si="1"/>
        <v>0.1024362178808722</v>
      </c>
      <c r="H30" s="45">
        <f t="shared" si="5"/>
        <v>56884478.632541031</v>
      </c>
    </row>
    <row r="31" spans="1:8" x14ac:dyDescent="0.25">
      <c r="A31" s="2" t="s">
        <v>20</v>
      </c>
      <c r="B31" s="3">
        <v>3</v>
      </c>
      <c r="C31" s="19">
        <v>7.4807204887083215E-2</v>
      </c>
      <c r="D31" s="20">
        <v>7.3299654289992175E-2</v>
      </c>
      <c r="E31" s="21">
        <v>0.14285714285714285</v>
      </c>
      <c r="F31" s="36">
        <f t="shared" si="0"/>
        <v>7.7908191666167997E-2</v>
      </c>
      <c r="G31" s="41">
        <f t="shared" si="1"/>
        <v>7.7908191666167997E-2</v>
      </c>
      <c r="H31" s="45">
        <f t="shared" si="5"/>
        <v>43263671.3441329</v>
      </c>
    </row>
    <row r="32" spans="1:8" x14ac:dyDescent="0.25">
      <c r="A32" s="2" t="s">
        <v>21</v>
      </c>
      <c r="B32" s="3">
        <v>1</v>
      </c>
      <c r="C32" s="19">
        <v>0.53117884706824037</v>
      </c>
      <c r="D32" s="20">
        <v>0.49526192452783435</v>
      </c>
      <c r="E32" s="21">
        <v>0</v>
      </c>
      <c r="F32" s="36">
        <f t="shared" si="0"/>
        <v>0.49743652020674717</v>
      </c>
      <c r="G32" s="41">
        <f>F32*(1/SUM($F$32:$F$35))</f>
        <v>0.52361738969131277</v>
      </c>
      <c r="H32" s="45">
        <f>$D$2*$C$5*$D$5*G32</f>
        <v>14069407.353205936</v>
      </c>
    </row>
    <row r="33" spans="1:9" x14ac:dyDescent="0.25">
      <c r="A33" s="2" t="s">
        <v>22</v>
      </c>
      <c r="B33" s="3">
        <v>1</v>
      </c>
      <c r="C33" s="19">
        <v>0.13253841201424943</v>
      </c>
      <c r="D33" s="20">
        <v>0.13225967981275832</v>
      </c>
      <c r="E33" s="21">
        <v>0</v>
      </c>
      <c r="F33" s="36">
        <f t="shared" si="0"/>
        <v>0.12585574497323873</v>
      </c>
      <c r="G33" s="41">
        <f>F33*(1/SUM($F$32:$F$35))</f>
        <v>0.13247973155077761</v>
      </c>
      <c r="H33" s="45">
        <f t="shared" ref="H33:H35" si="6">$D$2*$C$5*$D$5*G33</f>
        <v>3559681.832435105</v>
      </c>
    </row>
    <row r="34" spans="1:9" x14ac:dyDescent="0.25">
      <c r="A34" s="2" t="s">
        <v>23</v>
      </c>
      <c r="B34" s="3">
        <v>1</v>
      </c>
      <c r="C34" s="19">
        <v>0.18483871812809372</v>
      </c>
      <c r="D34" s="20">
        <v>0.24317771613477904</v>
      </c>
      <c r="E34" s="21">
        <v>0</v>
      </c>
      <c r="F34" s="36">
        <f t="shared" si="0"/>
        <v>0.18726458182302611</v>
      </c>
      <c r="G34" s="41">
        <f>F34*(1/SUM($F$32:$F$35))</f>
        <v>0.19712061244529064</v>
      </c>
      <c r="H34" s="45">
        <f t="shared" si="6"/>
        <v>5296558.6109376727</v>
      </c>
    </row>
    <row r="35" spans="1:9" x14ac:dyDescent="0.25">
      <c r="A35" s="2" t="s">
        <v>24</v>
      </c>
      <c r="B35" s="3">
        <v>1</v>
      </c>
      <c r="C35" s="19">
        <v>0.15144402278941649</v>
      </c>
      <c r="D35" s="20">
        <v>0.12930067952462831</v>
      </c>
      <c r="E35" s="21">
        <v>0</v>
      </c>
      <c r="F35" s="36">
        <f t="shared" si="0"/>
        <v>0.13944315299698803</v>
      </c>
      <c r="G35" s="41">
        <f>F35*(1/SUM($F$32:$F$35))</f>
        <v>0.14678226631261898</v>
      </c>
      <c r="H35" s="45">
        <f t="shared" si="6"/>
        <v>3943985.699551444</v>
      </c>
    </row>
    <row r="36" spans="1:9" x14ac:dyDescent="0.25">
      <c r="A36" s="4" t="s">
        <v>25</v>
      </c>
      <c r="B36" s="5">
        <v>2</v>
      </c>
      <c r="C36" s="23"/>
      <c r="D36" s="24"/>
      <c r="E36" s="25"/>
      <c r="F36" s="37"/>
      <c r="G36" s="42"/>
      <c r="H36" s="46"/>
    </row>
    <row r="37" spans="1:9" ht="15.75" thickBot="1" x14ac:dyDescent="0.3">
      <c r="A37" s="13" t="s">
        <v>26</v>
      </c>
      <c r="B37" s="12">
        <v>2</v>
      </c>
      <c r="C37" s="26"/>
      <c r="D37" s="27"/>
      <c r="E37" s="28"/>
      <c r="F37" s="38"/>
      <c r="G37" s="43"/>
      <c r="H37" s="47"/>
    </row>
    <row r="38" spans="1:9" ht="15.75" thickBot="1" x14ac:dyDescent="0.3">
      <c r="A38" s="59" t="s">
        <v>27</v>
      </c>
      <c r="B38" s="60"/>
      <c r="C38" s="29">
        <f t="shared" ref="C38:H38" si="7">SUM(C12:C37)</f>
        <v>3</v>
      </c>
      <c r="D38" s="30">
        <f t="shared" si="7"/>
        <v>3.0000000000000004</v>
      </c>
      <c r="E38" s="31">
        <f t="shared" si="7"/>
        <v>1.9999999999999996</v>
      </c>
      <c r="F38" s="39">
        <f t="shared" si="7"/>
        <v>2.95</v>
      </c>
      <c r="G38" s="33">
        <f t="shared" si="7"/>
        <v>3.0000000000000004</v>
      </c>
      <c r="H38" s="48">
        <f t="shared" si="7"/>
        <v>1363391332.23965</v>
      </c>
    </row>
    <row r="40" spans="1:9" ht="15.75" thickBot="1" x14ac:dyDescent="0.3">
      <c r="C40" s="61" t="s">
        <v>43</v>
      </c>
      <c r="D40" s="61"/>
      <c r="E40" s="61"/>
      <c r="F40" s="61"/>
      <c r="G40" s="61"/>
      <c r="H40" s="61"/>
    </row>
    <row r="41" spans="1:9" ht="45.75" thickBot="1" x14ac:dyDescent="0.3">
      <c r="A41" s="6" t="s">
        <v>0</v>
      </c>
      <c r="B41" s="6" t="s">
        <v>1</v>
      </c>
      <c r="C41" s="8" t="s">
        <v>29</v>
      </c>
      <c r="D41" s="9" t="s">
        <v>34</v>
      </c>
      <c r="E41" s="14" t="s">
        <v>33</v>
      </c>
      <c r="F41" s="6" t="s">
        <v>30</v>
      </c>
      <c r="G41" s="10" t="s">
        <v>36</v>
      </c>
      <c r="H41" s="10" t="s">
        <v>37</v>
      </c>
      <c r="I41" s="10" t="s">
        <v>41</v>
      </c>
    </row>
    <row r="42" spans="1:9" x14ac:dyDescent="0.25">
      <c r="A42" s="1" t="s">
        <v>2</v>
      </c>
      <c r="B42" s="11">
        <v>4</v>
      </c>
      <c r="C42" s="16"/>
      <c r="D42" s="17">
        <v>0.401798815394177</v>
      </c>
      <c r="E42" s="18">
        <v>0.46875</v>
      </c>
      <c r="F42" s="35">
        <f>D42*$J$4+E42*$K$4</f>
        <v>0.40849393385475929</v>
      </c>
      <c r="G42" s="40">
        <f>F42</f>
        <v>0.40849393385475929</v>
      </c>
      <c r="H42" s="44">
        <f>$D$2*$C$8*$D$8*G42</f>
        <v>319117757.6703018</v>
      </c>
      <c r="I42" s="44">
        <f>H42-H12</f>
        <v>1174492.9971210957</v>
      </c>
    </row>
    <row r="43" spans="1:9" x14ac:dyDescent="0.25">
      <c r="A43" s="2" t="s">
        <v>3</v>
      </c>
      <c r="B43" s="3">
        <v>3</v>
      </c>
      <c r="C43" s="19"/>
      <c r="D43" s="20">
        <v>0.10308008292292774</v>
      </c>
      <c r="E43" s="21">
        <v>0</v>
      </c>
      <c r="F43" s="36">
        <f t="shared" ref="F43:F65" si="8">D43*$J$4+E43*$K$4</f>
        <v>9.2772074630634971E-2</v>
      </c>
      <c r="G43" s="41">
        <f t="shared" ref="G43:G61" si="9">F43</f>
        <v>9.2772074630634971E-2</v>
      </c>
      <c r="H43" s="45">
        <f>$D$2*$C$7*$D$7*G43</f>
        <v>51517824.517496943</v>
      </c>
      <c r="I43" s="45">
        <f t="shared" ref="I43:I65" si="10">H43-H13</f>
        <v>-3582631.372629337</v>
      </c>
    </row>
    <row r="44" spans="1:9" x14ac:dyDescent="0.25">
      <c r="A44" s="2" t="s">
        <v>4</v>
      </c>
      <c r="B44" s="3">
        <v>3</v>
      </c>
      <c r="C44" s="19"/>
      <c r="D44" s="20">
        <v>2.6214301844772584E-2</v>
      </c>
      <c r="E44" s="21">
        <v>0</v>
      </c>
      <c r="F44" s="36">
        <f t="shared" si="8"/>
        <v>2.3592871660295327E-2</v>
      </c>
      <c r="G44" s="41">
        <f t="shared" si="9"/>
        <v>2.3592871660295327E-2</v>
      </c>
      <c r="H44" s="45">
        <f>$D$2*$C$7*$D$7*G44</f>
        <v>13101500.930082222</v>
      </c>
      <c r="I44" s="45">
        <f t="shared" si="10"/>
        <v>-1056397.6583215874</v>
      </c>
    </row>
    <row r="45" spans="1:9" x14ac:dyDescent="0.25">
      <c r="A45" s="2" t="s">
        <v>5</v>
      </c>
      <c r="B45" s="3">
        <v>4</v>
      </c>
      <c r="C45" s="19"/>
      <c r="D45" s="20">
        <v>0.18504523239446627</v>
      </c>
      <c r="E45" s="21">
        <v>0.25</v>
      </c>
      <c r="F45" s="36">
        <f t="shared" si="8"/>
        <v>0.19154070915501964</v>
      </c>
      <c r="G45" s="41">
        <f t="shared" si="9"/>
        <v>0.19154070915501964</v>
      </c>
      <c r="H45" s="45">
        <f t="shared" ref="H45:H46" si="11">$D$2*$C$8*$D$8*G45</f>
        <v>149632678.82911101</v>
      </c>
      <c r="I45" s="45">
        <f t="shared" si="10"/>
        <v>6622114.0242428184</v>
      </c>
    </row>
    <row r="46" spans="1:9" x14ac:dyDescent="0.25">
      <c r="A46" s="2" t="s">
        <v>6</v>
      </c>
      <c r="B46" s="3">
        <v>4</v>
      </c>
      <c r="C46" s="19"/>
      <c r="D46" s="20">
        <v>0.14136515873907532</v>
      </c>
      <c r="E46" s="21">
        <v>9.375E-2</v>
      </c>
      <c r="F46" s="36">
        <f t="shared" si="8"/>
        <v>0.1366036428651678</v>
      </c>
      <c r="G46" s="41">
        <f t="shared" si="9"/>
        <v>0.1366036428651678</v>
      </c>
      <c r="H46" s="45">
        <f t="shared" si="11"/>
        <v>106715533.78862783</v>
      </c>
      <c r="I46" s="45">
        <f t="shared" si="10"/>
        <v>1435502.8379610628</v>
      </c>
    </row>
    <row r="47" spans="1:9" x14ac:dyDescent="0.25">
      <c r="A47" s="2" t="s">
        <v>31</v>
      </c>
      <c r="B47" s="3">
        <v>3</v>
      </c>
      <c r="C47" s="19"/>
      <c r="D47" s="20">
        <v>1.9433712741861599E-2</v>
      </c>
      <c r="E47" s="21">
        <v>0</v>
      </c>
      <c r="F47" s="36">
        <f t="shared" si="8"/>
        <v>1.749034146767544E-2</v>
      </c>
      <c r="G47" s="41">
        <f t="shared" si="9"/>
        <v>1.749034146767544E-2</v>
      </c>
      <c r="H47" s="45">
        <f t="shared" ref="H47:H50" si="12">$D$2*$C$7*$D$7*G47</f>
        <v>9712667.8051592894</v>
      </c>
      <c r="I47" s="45">
        <f t="shared" si="10"/>
        <v>-1784760.4761001244</v>
      </c>
    </row>
    <row r="48" spans="1:9" x14ac:dyDescent="0.25">
      <c r="A48" s="2" t="s">
        <v>7</v>
      </c>
      <c r="B48" s="3">
        <v>3</v>
      </c>
      <c r="C48" s="19"/>
      <c r="D48" s="20">
        <v>4.6303393204807128E-2</v>
      </c>
      <c r="E48" s="21">
        <v>0.14285714285714285</v>
      </c>
      <c r="F48" s="36">
        <f t="shared" si="8"/>
        <v>5.5958768170040703E-2</v>
      </c>
      <c r="G48" s="41">
        <f t="shared" si="9"/>
        <v>5.5958768170040703E-2</v>
      </c>
      <c r="H48" s="45">
        <f t="shared" si="12"/>
        <v>31074803.600947767</v>
      </c>
      <c r="I48" s="45">
        <f t="shared" si="10"/>
        <v>1874258.4498024993</v>
      </c>
    </row>
    <row r="49" spans="1:10" x14ac:dyDescent="0.25">
      <c r="A49" s="2" t="s">
        <v>8</v>
      </c>
      <c r="B49" s="3">
        <v>3</v>
      </c>
      <c r="C49" s="19"/>
      <c r="D49" s="20">
        <v>2.6864712397886133E-2</v>
      </c>
      <c r="E49" s="21">
        <v>0</v>
      </c>
      <c r="F49" s="36">
        <f t="shared" si="8"/>
        <v>2.4178241158097521E-2</v>
      </c>
      <c r="G49" s="41">
        <f t="shared" si="9"/>
        <v>2.4178241158097521E-2</v>
      </c>
      <c r="H49" s="45">
        <f t="shared" si="12"/>
        <v>13426566.023061294</v>
      </c>
      <c r="I49" s="45">
        <f t="shared" si="10"/>
        <v>-626768.12752112001</v>
      </c>
    </row>
    <row r="50" spans="1:10" x14ac:dyDescent="0.25">
      <c r="A50" s="2" t="s">
        <v>9</v>
      </c>
      <c r="B50" s="3">
        <v>3</v>
      </c>
      <c r="C50" s="19"/>
      <c r="D50" s="20">
        <v>2.6516021584774868E-2</v>
      </c>
      <c r="E50" s="21">
        <v>0</v>
      </c>
      <c r="F50" s="36">
        <f t="shared" si="8"/>
        <v>2.3864419426297381E-2</v>
      </c>
      <c r="G50" s="41">
        <f t="shared" si="9"/>
        <v>2.3864419426297381E-2</v>
      </c>
      <c r="H50" s="45">
        <f t="shared" si="12"/>
        <v>13252295.770153552</v>
      </c>
      <c r="I50" s="45">
        <f t="shared" si="10"/>
        <v>-757508.75915053301</v>
      </c>
    </row>
    <row r="51" spans="1:10" x14ac:dyDescent="0.25">
      <c r="A51" s="2" t="s">
        <v>10</v>
      </c>
      <c r="B51" s="3">
        <v>4</v>
      </c>
      <c r="C51" s="19"/>
      <c r="D51" s="20">
        <v>0.17211277521866863</v>
      </c>
      <c r="E51" s="21">
        <v>0.125</v>
      </c>
      <c r="F51" s="36">
        <f t="shared" si="8"/>
        <v>0.16740149769680179</v>
      </c>
      <c r="G51" s="41">
        <f t="shared" si="9"/>
        <v>0.16740149769680179</v>
      </c>
      <c r="H51" s="45">
        <f>$D$2*$C$8*$D$8*G51</f>
        <v>130774991.12789135</v>
      </c>
      <c r="I51" s="45">
        <f t="shared" si="10"/>
        <v>-2314300.8635362685</v>
      </c>
    </row>
    <row r="52" spans="1:10" x14ac:dyDescent="0.25">
      <c r="A52" s="2" t="s">
        <v>11</v>
      </c>
      <c r="B52" s="3">
        <v>3</v>
      </c>
      <c r="C52" s="19"/>
      <c r="D52" s="20">
        <v>0.13956327195275056</v>
      </c>
      <c r="E52" s="21">
        <v>0.2857142857142857</v>
      </c>
      <c r="F52" s="36">
        <f t="shared" si="8"/>
        <v>0.15417837332890408</v>
      </c>
      <c r="G52" s="41">
        <f t="shared" si="9"/>
        <v>0.15417837332890408</v>
      </c>
      <c r="H52" s="45">
        <f t="shared" ref="H52:H55" si="13">$D$2*$C$7*$D$7*G52</f>
        <v>85617729.399453521</v>
      </c>
      <c r="I52" s="45">
        <f t="shared" si="10"/>
        <v>8704713.2866874337</v>
      </c>
    </row>
    <row r="53" spans="1:10" x14ac:dyDescent="0.25">
      <c r="A53" s="2" t="s">
        <v>12</v>
      </c>
      <c r="B53" s="3">
        <v>3</v>
      </c>
      <c r="C53" s="22"/>
      <c r="D53" s="20">
        <v>0.11384744583786988</v>
      </c>
      <c r="E53" s="21">
        <v>0</v>
      </c>
      <c r="F53" s="36">
        <f t="shared" si="8"/>
        <v>0.1024627012540829</v>
      </c>
      <c r="G53" s="41">
        <f t="shared" si="9"/>
        <v>0.1024627012540829</v>
      </c>
      <c r="H53" s="45">
        <f t="shared" si="13"/>
        <v>56899185.275451973</v>
      </c>
      <c r="I53" s="45">
        <f t="shared" si="10"/>
        <v>-1189633.5407318696</v>
      </c>
    </row>
    <row r="54" spans="1:10" x14ac:dyDescent="0.25">
      <c r="A54" s="2" t="s">
        <v>13</v>
      </c>
      <c r="B54" s="3">
        <v>3</v>
      </c>
      <c r="C54" s="19"/>
      <c r="D54" s="20">
        <v>5.2769800604143963E-2</v>
      </c>
      <c r="E54" s="21">
        <v>0</v>
      </c>
      <c r="F54" s="36">
        <f t="shared" si="8"/>
        <v>4.7492820543729566E-2</v>
      </c>
      <c r="G54" s="41">
        <f t="shared" si="9"/>
        <v>4.7492820543729566E-2</v>
      </c>
      <c r="H54" s="45">
        <f t="shared" si="13"/>
        <v>26373526.778982706</v>
      </c>
      <c r="I54" s="45">
        <f t="shared" si="10"/>
        <v>-1108012.7405108474</v>
      </c>
    </row>
    <row r="55" spans="1:10" x14ac:dyDescent="0.25">
      <c r="A55" s="2" t="s">
        <v>14</v>
      </c>
      <c r="B55" s="3">
        <v>3</v>
      </c>
      <c r="C55" s="19"/>
      <c r="D55" s="20">
        <v>7.8213357445456169E-2</v>
      </c>
      <c r="E55" s="21">
        <v>0.2857142857142857</v>
      </c>
      <c r="F55" s="36">
        <f t="shared" si="8"/>
        <v>9.8963450272339118E-2</v>
      </c>
      <c r="G55" s="41">
        <f t="shared" si="9"/>
        <v>9.8963450272339118E-2</v>
      </c>
      <c r="H55" s="45">
        <f t="shared" si="13"/>
        <v>54955994.94864402</v>
      </c>
      <c r="I55" s="45">
        <f t="shared" si="10"/>
        <v>3809157.2978650853</v>
      </c>
    </row>
    <row r="56" spans="1:10" x14ac:dyDescent="0.25">
      <c r="A56" s="65" t="s">
        <v>15</v>
      </c>
      <c r="B56" s="3">
        <v>4</v>
      </c>
      <c r="C56" s="19"/>
      <c r="D56" s="20">
        <v>9.9678018253612763E-2</v>
      </c>
      <c r="E56" s="21">
        <v>6.25E-2</v>
      </c>
      <c r="F56" s="36">
        <f t="shared" si="8"/>
        <v>9.5960216428251491E-2</v>
      </c>
      <c r="G56" s="41">
        <f t="shared" si="9"/>
        <v>9.5960216428251491E-2</v>
      </c>
      <c r="H56" s="45">
        <f>$D$2*$C$8*$D$8*G56</f>
        <v>74964660.559753612</v>
      </c>
      <c r="I56" s="45">
        <f t="shared" si="10"/>
        <v>-6917808.9957887679</v>
      </c>
      <c r="J56" s="66"/>
    </row>
    <row r="57" spans="1:10" x14ac:dyDescent="0.25">
      <c r="A57" s="2" t="s">
        <v>16</v>
      </c>
      <c r="B57" s="3">
        <v>3</v>
      </c>
      <c r="C57" s="19"/>
      <c r="D57" s="20">
        <v>0.1109403122381688</v>
      </c>
      <c r="E57" s="21">
        <v>0</v>
      </c>
      <c r="F57" s="36">
        <f t="shared" si="8"/>
        <v>9.9846281014351931E-2</v>
      </c>
      <c r="G57" s="41">
        <f t="shared" si="9"/>
        <v>9.9846281014351931E-2</v>
      </c>
      <c r="H57" s="45">
        <f t="shared" ref="H57:H61" si="14">$D$2*$C$7*$D$7*G57</f>
        <v>55446245.052748613</v>
      </c>
      <c r="I57" s="45">
        <f t="shared" si="10"/>
        <v>-4365252.9446179345</v>
      </c>
    </row>
    <row r="58" spans="1:10" x14ac:dyDescent="0.25">
      <c r="A58" s="2" t="s">
        <v>17</v>
      </c>
      <c r="B58" s="3">
        <v>3</v>
      </c>
      <c r="C58" s="19"/>
      <c r="D58" s="20">
        <v>5.0753561701544381E-2</v>
      </c>
      <c r="E58" s="21">
        <v>0</v>
      </c>
      <c r="F58" s="36">
        <f t="shared" si="8"/>
        <v>4.5678205531389945E-2</v>
      </c>
      <c r="G58" s="41">
        <f t="shared" si="9"/>
        <v>4.5678205531389945E-2</v>
      </c>
      <c r="H58" s="45">
        <f t="shared" si="14"/>
        <v>25365841.889486253</v>
      </c>
      <c r="I58" s="45">
        <f t="shared" si="10"/>
        <v>-2225220.3272982575</v>
      </c>
    </row>
    <row r="59" spans="1:10" x14ac:dyDescent="0.25">
      <c r="A59" s="2" t="s">
        <v>18</v>
      </c>
      <c r="B59" s="3">
        <v>3</v>
      </c>
      <c r="C59" s="19"/>
      <c r="D59" s="20">
        <v>2.8741765815151647E-2</v>
      </c>
      <c r="E59" s="21">
        <v>0</v>
      </c>
      <c r="F59" s="36">
        <f t="shared" si="8"/>
        <v>2.5867589233636482E-2</v>
      </c>
      <c r="G59" s="41">
        <f t="shared" si="9"/>
        <v>2.5867589233636482E-2</v>
      </c>
      <c r="H59" s="45">
        <f t="shared" si="14"/>
        <v>14364688.16866488</v>
      </c>
      <c r="I59" s="45">
        <f t="shared" si="10"/>
        <v>-1750999.7183008064</v>
      </c>
    </row>
    <row r="60" spans="1:10" x14ac:dyDescent="0.25">
      <c r="A60" s="2" t="s">
        <v>19</v>
      </c>
      <c r="B60" s="3">
        <v>3</v>
      </c>
      <c r="C60" s="19"/>
      <c r="D60" s="20">
        <v>0.1034586054178924</v>
      </c>
      <c r="E60" s="21">
        <v>0.14285714285714285</v>
      </c>
      <c r="F60" s="36">
        <f t="shared" si="8"/>
        <v>0.10739845916181745</v>
      </c>
      <c r="G60" s="41">
        <f t="shared" si="9"/>
        <v>0.10739845916181745</v>
      </c>
      <c r="H60" s="45">
        <f t="shared" si="14"/>
        <v>59640090.992650934</v>
      </c>
      <c r="I60" s="45">
        <f t="shared" si="10"/>
        <v>2755612.3601099029</v>
      </c>
    </row>
    <row r="61" spans="1:10" x14ac:dyDescent="0.25">
      <c r="A61" s="2" t="s">
        <v>20</v>
      </c>
      <c r="B61" s="3">
        <v>3</v>
      </c>
      <c r="C61" s="19"/>
      <c r="D61" s="20">
        <v>7.3299654289992175E-2</v>
      </c>
      <c r="E61" s="21">
        <v>0.14285714285714285</v>
      </c>
      <c r="F61" s="36">
        <f t="shared" si="8"/>
        <v>8.0255403146707247E-2</v>
      </c>
      <c r="G61" s="41">
        <f t="shared" si="9"/>
        <v>8.0255403146707247E-2</v>
      </c>
      <c r="H61" s="45">
        <f t="shared" si="14"/>
        <v>44567115.614850372</v>
      </c>
      <c r="I61" s="45">
        <f t="shared" si="10"/>
        <v>1303444.2707174718</v>
      </c>
    </row>
    <row r="62" spans="1:10" x14ac:dyDescent="0.25">
      <c r="A62" s="2" t="s">
        <v>21</v>
      </c>
      <c r="B62" s="3">
        <v>1</v>
      </c>
      <c r="C62" s="19"/>
      <c r="D62" s="20">
        <v>0.49526192452783435</v>
      </c>
      <c r="E62" s="21">
        <v>0</v>
      </c>
      <c r="F62" s="36">
        <f t="shared" si="8"/>
        <v>0.44573573207505091</v>
      </c>
      <c r="G62" s="41">
        <f>F62*(1/SUM($F$62:$F$65))</f>
        <v>0.49526192452783435</v>
      </c>
      <c r="H62" s="45">
        <f>$D$2*$C$5*$D$5*G62</f>
        <v>13307506.396650983</v>
      </c>
      <c r="I62" s="45">
        <f t="shared" si="10"/>
        <v>-761900.95655495301</v>
      </c>
    </row>
    <row r="63" spans="1:10" x14ac:dyDescent="0.25">
      <c r="A63" s="2" t="s">
        <v>22</v>
      </c>
      <c r="B63" s="3">
        <v>1</v>
      </c>
      <c r="C63" s="19"/>
      <c r="D63" s="20">
        <v>0.13225967981275832</v>
      </c>
      <c r="E63" s="21">
        <v>0</v>
      </c>
      <c r="F63" s="36">
        <f t="shared" si="8"/>
        <v>0.11903371183148249</v>
      </c>
      <c r="G63" s="41">
        <f>F63*(1/SUM($F$62:$F$65))</f>
        <v>0.13225967981275832</v>
      </c>
      <c r="H63" s="45">
        <f t="shared" ref="H63:H65" si="15">$D$2*$C$5*$D$5*G63</f>
        <v>3553769.1228843406</v>
      </c>
      <c r="I63" s="45">
        <f t="shared" si="10"/>
        <v>-5912.7095507644117</v>
      </c>
    </row>
    <row r="64" spans="1:10" x14ac:dyDescent="0.25">
      <c r="A64" s="2" t="s">
        <v>23</v>
      </c>
      <c r="B64" s="3">
        <v>1</v>
      </c>
      <c r="C64" s="19"/>
      <c r="D64" s="20">
        <v>0.24317771613477904</v>
      </c>
      <c r="E64" s="21">
        <v>0</v>
      </c>
      <c r="F64" s="36">
        <f t="shared" si="8"/>
        <v>0.21885994452130114</v>
      </c>
      <c r="G64" s="41">
        <f>F64*(1/SUM($F$62:$F$65))</f>
        <v>0.24317771613477907</v>
      </c>
      <c r="H64" s="45">
        <f t="shared" si="15"/>
        <v>6534096.1069674902</v>
      </c>
      <c r="I64" s="45">
        <f t="shared" si="10"/>
        <v>1237537.4960298175</v>
      </c>
    </row>
    <row r="65" spans="1:9" x14ac:dyDescent="0.25">
      <c r="A65" s="2" t="s">
        <v>24</v>
      </c>
      <c r="B65" s="3">
        <v>1</v>
      </c>
      <c r="C65" s="19"/>
      <c r="D65" s="20">
        <v>0.12930067952462831</v>
      </c>
      <c r="E65" s="21">
        <v>0</v>
      </c>
      <c r="F65" s="36">
        <f t="shared" si="8"/>
        <v>0.11637061157216548</v>
      </c>
      <c r="G65" s="41">
        <f>F65*(1/SUM($F$62:$F$65))</f>
        <v>0.12930067952462831</v>
      </c>
      <c r="H65" s="45">
        <f t="shared" si="15"/>
        <v>3474261.869627344</v>
      </c>
      <c r="I65" s="45">
        <f t="shared" si="10"/>
        <v>-469723.82992410008</v>
      </c>
    </row>
    <row r="66" spans="1:9" x14ac:dyDescent="0.25">
      <c r="A66" s="4" t="s">
        <v>25</v>
      </c>
      <c r="B66" s="5">
        <v>2</v>
      </c>
      <c r="C66" s="23"/>
      <c r="D66" s="24"/>
      <c r="E66" s="25"/>
      <c r="F66" s="37"/>
      <c r="G66" s="42"/>
      <c r="H66" s="46"/>
      <c r="I66" s="46"/>
    </row>
    <row r="67" spans="1:9" ht="15.75" thickBot="1" x14ac:dyDescent="0.3">
      <c r="A67" s="13" t="s">
        <v>26</v>
      </c>
      <c r="B67" s="12">
        <v>2</v>
      </c>
      <c r="C67" s="26"/>
      <c r="D67" s="27"/>
      <c r="E67" s="28"/>
      <c r="F67" s="38"/>
      <c r="G67" s="43"/>
      <c r="H67" s="47"/>
      <c r="I67" s="47"/>
    </row>
    <row r="68" spans="1:9" ht="15.75" thickBot="1" x14ac:dyDescent="0.3">
      <c r="A68" s="59" t="s">
        <v>27</v>
      </c>
      <c r="B68" s="60"/>
      <c r="C68" s="29">
        <f t="shared" ref="C68:H68" si="16">SUM(C42:C67)</f>
        <v>0</v>
      </c>
      <c r="D68" s="30">
        <f t="shared" si="16"/>
        <v>3.0000000000000004</v>
      </c>
      <c r="E68" s="31">
        <f t="shared" si="16"/>
        <v>1.9999999999999996</v>
      </c>
      <c r="F68" s="39">
        <f t="shared" si="16"/>
        <v>2.9000000000000008</v>
      </c>
      <c r="G68" s="33">
        <f t="shared" si="16"/>
        <v>3.0000000000000009</v>
      </c>
      <c r="H68" s="48">
        <f t="shared" si="16"/>
        <v>1363391332.23965</v>
      </c>
      <c r="I68" s="48">
        <f t="shared" ref="I68" si="17">SUM(I42:I67)</f>
        <v>-8.3819031715393066E-8</v>
      </c>
    </row>
  </sheetData>
  <mergeCells count="6">
    <mergeCell ref="A38:B38"/>
    <mergeCell ref="C10:H10"/>
    <mergeCell ref="C40:H40"/>
    <mergeCell ref="A68:B68"/>
    <mergeCell ref="G2:H2"/>
    <mergeCell ref="B2:C2"/>
  </mergeCells>
  <conditionalFormatting sqref="B12:B37">
    <cfRule type="expression" dxfId="7" priority="6">
      <formula>B12=4</formula>
    </cfRule>
    <cfRule type="expression" dxfId="6" priority="7">
      <formula>B12=3</formula>
    </cfRule>
    <cfRule type="expression" dxfId="5" priority="8">
      <formula>B12=2</formula>
    </cfRule>
    <cfRule type="expression" dxfId="4" priority="9">
      <formula>B12=1</formula>
    </cfRule>
  </conditionalFormatting>
  <conditionalFormatting sqref="B42:B67">
    <cfRule type="expression" dxfId="3" priority="2">
      <formula>B42=4</formula>
    </cfRule>
    <cfRule type="expression" dxfId="2" priority="3">
      <formula>B42=3</formula>
    </cfRule>
    <cfRule type="expression" dxfId="1" priority="4">
      <formula>B42=2</formula>
    </cfRule>
    <cfRule type="expression" dxfId="0" priority="5">
      <formula>B42=1</formula>
    </cfRule>
  </conditionalFormatting>
  <conditionalFormatting sqref="I42:I6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Porovnání bez prostředků VaV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Jiří</dc:creator>
  <cp:lastModifiedBy>Korytárová Jana (2009)</cp:lastModifiedBy>
  <cp:lastPrinted>2024-12-03T13:43:04Z</cp:lastPrinted>
  <dcterms:created xsi:type="dcterms:W3CDTF">2018-11-14T11:35:06Z</dcterms:created>
  <dcterms:modified xsi:type="dcterms:W3CDTF">2024-12-11T10:28:10Z</dcterms:modified>
</cp:coreProperties>
</file>